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235" windowHeight="8505" activeTab="0"/>
  </bookViews>
  <sheets>
    <sheet name="Estimate your Groupon profit" sheetId="1" r:id="rId1"/>
    <sheet name="Customer funnel" sheetId="2" r:id="rId2"/>
  </sheets>
  <definedNames/>
  <calcPr fullCalcOnLoad="1"/>
</workbook>
</file>

<file path=xl/sharedStrings.xml><?xml version="1.0" encoding="utf-8"?>
<sst xmlns="http://schemas.openxmlformats.org/spreadsheetml/2006/main" count="59" uniqueCount="53">
  <si>
    <t>Estimated new customers</t>
  </si>
  <si>
    <t>Net profit from their repeat visits</t>
  </si>
  <si>
    <t>Normal price charged</t>
  </si>
  <si>
    <t>Discount % for consumer</t>
  </si>
  <si>
    <t>Discounted price for customer</t>
  </si>
  <si>
    <t>Estimated item cost for business</t>
  </si>
  <si>
    <t>Discount from full price to business</t>
  </si>
  <si>
    <t>Customers would have bought w/o Groupon</t>
  </si>
  <si>
    <t>Additional loss per Groupon used</t>
  </si>
  <si>
    <t>New customers</t>
  </si>
  <si>
    <t>2) Customers that would have bought anyway</t>
  </si>
  <si>
    <t>1) Calculating the cost per customer</t>
  </si>
  <si>
    <t>Regular price spend for each Groupon</t>
  </si>
  <si>
    <t>3) Additional spend by new customers on 1st visit</t>
  </si>
  <si>
    <t>Estimated Groupons that will be sold</t>
  </si>
  <si>
    <t>Net profit per Groupon used</t>
  </si>
  <si>
    <t>Estimated net profit per Groupon sold</t>
  </si>
  <si>
    <t>4) Total Groupon volume of customers expected</t>
  </si>
  <si>
    <t>% of new Groupon customers returning in next year</t>
  </si>
  <si>
    <t>New Groupon customers returning in next year</t>
  </si>
  <si>
    <t>Estimated visits in next year for new Groupon cust</t>
  </si>
  <si>
    <t>Immediate net profit</t>
  </si>
  <si>
    <t>5) Total Groupon volume of customers expected</t>
  </si>
  <si>
    <t>Estimated cost for Groupon to run your campaign</t>
  </si>
  <si>
    <t>Groupon revenue (estimate)</t>
  </si>
  <si>
    <t>Groupon gross profit (estimate, no public data)</t>
  </si>
  <si>
    <t>Miscellaneous, what Groupon's gross profit might be…</t>
  </si>
  <si>
    <t>©opyright 2010 by Freakalytics, LLC</t>
  </si>
  <si>
    <t>Fee to Groupon (half of price charged, est.)</t>
  </si>
  <si>
    <t xml:space="preserve">Created by Freakalytics, LLC </t>
  </si>
  <si>
    <t>Business net revenue on each customer</t>
  </si>
  <si>
    <t>Later visits average spend for new Groupon customers</t>
  </si>
  <si>
    <t>All values in orange should be adjusted based on your situation</t>
  </si>
  <si>
    <t>All rights reserved.  However, you may use this for your own business.  This is for illustration only.  You should check all assumptions and calculations independent of this program before making any decisions in your business.  Freakalytics offers no warranty and will not be accountable for your actual results with Groupon.  By using this program, you agree to these terms and conditions.</t>
  </si>
  <si>
    <t>Visit</t>
  </si>
  <si>
    <t>Groupon visit</t>
  </si>
  <si>
    <t>Later visits in 1st year</t>
  </si>
  <si>
    <t>Group</t>
  </si>
  <si>
    <t>New</t>
  </si>
  <si>
    <t>Existing</t>
  </si>
  <si>
    <t>Number</t>
  </si>
  <si>
    <t>Returning new</t>
  </si>
  <si>
    <t>Not returning new</t>
  </si>
  <si>
    <t>Spend per customer</t>
  </si>
  <si>
    <t>Profit per customer</t>
  </si>
  <si>
    <t>Total spend</t>
  </si>
  <si>
    <t>Total profit</t>
  </si>
  <si>
    <t>Immediate net profit/loss per new customer</t>
  </si>
  <si>
    <t>One year net profit/loss</t>
  </si>
  <si>
    <t>Grand total</t>
  </si>
  <si>
    <t>Estimated people who will see your Groupon offer</t>
  </si>
  <si>
    <t>Cost per impression for those who don't buy one</t>
  </si>
  <si>
    <t>Miscellaneous, estimated advertising impressions, cost per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</si>
</sst>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Red]\-&quot;$&quot;#,##0.00"/>
    <numFmt numFmtId="166" formatCode="&quot;$&quot;#,##0.00;[Red]\-&quot;$&quot;#,##0.00"/>
    <numFmt numFmtId="167" formatCode="&quot;$&quot;#,##0;[Red]\-&quot;$&quot;#,##0"/>
    <numFmt numFmtId="168" formatCode="_(* #,##0.0_);_(* \(#,##0.0\);_(* &quot;-&quot;??_);_(@_)"/>
    <numFmt numFmtId="169" formatCode="[$-409]dddd\,\ mmmm\ dd\,\ yyyy"/>
    <numFmt numFmtId="170" formatCode="[$-409]h:mm:ss\ AM/PM"/>
    <numFmt numFmtId="171" formatCode="&quot;$&quot;#,##0.0;[Red]\-&quot;$&quot;#,##0.0"/>
    <numFmt numFmtId="172" formatCode="&quot;$&quot;#,##0.00;[Red]&quot;$&quot;#,##0.00"/>
    <numFmt numFmtId="173" formatCode="_(&quot;$&quot;* #,##0.0_);_(&quot;$&quot;* \(#,##0.0\);_(&quot;$&quot;* &quot;-&quot;??_);_(@_)"/>
    <numFmt numFmtId="174" formatCode="_(&quot;$&quot;* #,##0_);_(&quot;$&quot;* \(#,##0\);_(&quot;$&quot;* &quot;-&quot;??_);_(@_)"/>
    <numFmt numFmtId="175" formatCode="0.0%"/>
    <numFmt numFmtId="176" formatCode="&quot;$&quot;#,##0.00;[Red]\-&quot;$&quot;#,##0"/>
  </numFmts>
  <fonts count="51">
    <font>
      <sz val="11"/>
      <color theme="1"/>
      <name val="Courier New"/>
      <family val="2"/>
    </font>
    <font>
      <sz val="11"/>
      <color indexed="8"/>
      <name val="Courier New"/>
      <family val="2"/>
    </font>
    <font>
      <b/>
      <sz val="11"/>
      <name val="Verdana"/>
      <family val="2"/>
    </font>
    <font>
      <sz val="11"/>
      <color indexed="9"/>
      <name val="Courier New"/>
      <family val="2"/>
    </font>
    <font>
      <sz val="11"/>
      <color indexed="20"/>
      <name val="Courier New"/>
      <family val="2"/>
    </font>
    <font>
      <b/>
      <sz val="11"/>
      <color indexed="52"/>
      <name val="Courier New"/>
      <family val="2"/>
    </font>
    <font>
      <b/>
      <sz val="11"/>
      <color indexed="9"/>
      <name val="Courier New"/>
      <family val="2"/>
    </font>
    <font>
      <i/>
      <sz val="11"/>
      <color indexed="23"/>
      <name val="Courier New"/>
      <family val="2"/>
    </font>
    <font>
      <u val="single"/>
      <sz val="11"/>
      <color indexed="20"/>
      <name val="Courier New"/>
      <family val="2"/>
    </font>
    <font>
      <sz val="11"/>
      <color indexed="17"/>
      <name val="Courier New"/>
      <family val="2"/>
    </font>
    <font>
      <b/>
      <sz val="15"/>
      <color indexed="56"/>
      <name val="Courier New"/>
      <family val="2"/>
    </font>
    <font>
      <b/>
      <sz val="13"/>
      <color indexed="56"/>
      <name val="Courier New"/>
      <family val="2"/>
    </font>
    <font>
      <b/>
      <sz val="11"/>
      <color indexed="56"/>
      <name val="Courier New"/>
      <family val="2"/>
    </font>
    <font>
      <u val="single"/>
      <sz val="11"/>
      <color indexed="12"/>
      <name val="Courier New"/>
      <family val="2"/>
    </font>
    <font>
      <sz val="11"/>
      <color indexed="62"/>
      <name val="Courier New"/>
      <family val="2"/>
    </font>
    <font>
      <sz val="11"/>
      <color indexed="52"/>
      <name val="Courier New"/>
      <family val="2"/>
    </font>
    <font>
      <sz val="11"/>
      <color indexed="60"/>
      <name val="Courier New"/>
      <family val="2"/>
    </font>
    <font>
      <b/>
      <sz val="11"/>
      <color indexed="63"/>
      <name val="Courier New"/>
      <family val="2"/>
    </font>
    <font>
      <b/>
      <sz val="18"/>
      <color indexed="56"/>
      <name val="Cambria"/>
      <family val="2"/>
    </font>
    <font>
      <b/>
      <sz val="11"/>
      <color indexed="8"/>
      <name val="Courier New"/>
      <family val="2"/>
    </font>
    <font>
      <sz val="11"/>
      <color indexed="10"/>
      <name val="Courier New"/>
      <family val="2"/>
    </font>
    <font>
      <b/>
      <sz val="11"/>
      <color indexed="8"/>
      <name val="Verdana"/>
      <family val="2"/>
    </font>
    <font>
      <sz val="11"/>
      <color indexed="8"/>
      <name val="Verdana"/>
      <family val="2"/>
    </font>
    <font>
      <b/>
      <sz val="11"/>
      <color indexed="36"/>
      <name val="Verdana"/>
      <family val="2"/>
    </font>
    <font>
      <b/>
      <sz val="11"/>
      <color indexed="56"/>
      <name val="Verdana"/>
      <family val="2"/>
    </font>
    <font>
      <b/>
      <sz val="11"/>
      <color indexed="10"/>
      <name val="Verdana"/>
      <family val="2"/>
    </font>
    <font>
      <sz val="11"/>
      <color indexed="10"/>
      <name val="Verdana"/>
      <family val="2"/>
    </font>
    <font>
      <sz val="11"/>
      <color theme="0"/>
      <name val="Courier New"/>
      <family val="2"/>
    </font>
    <font>
      <sz val="11"/>
      <color rgb="FF9C0006"/>
      <name val="Courier New"/>
      <family val="2"/>
    </font>
    <font>
      <b/>
      <sz val="11"/>
      <color rgb="FFFA7D00"/>
      <name val="Courier New"/>
      <family val="2"/>
    </font>
    <font>
      <b/>
      <sz val="11"/>
      <color theme="0"/>
      <name val="Courier New"/>
      <family val="2"/>
    </font>
    <font>
      <i/>
      <sz val="11"/>
      <color rgb="FF7F7F7F"/>
      <name val="Courier New"/>
      <family val="2"/>
    </font>
    <font>
      <u val="single"/>
      <sz val="11"/>
      <color theme="11"/>
      <name val="Courier New"/>
      <family val="2"/>
    </font>
    <font>
      <sz val="11"/>
      <color rgb="FF006100"/>
      <name val="Courier New"/>
      <family val="2"/>
    </font>
    <font>
      <b/>
      <sz val="15"/>
      <color theme="3"/>
      <name val="Courier New"/>
      <family val="2"/>
    </font>
    <font>
      <b/>
      <sz val="13"/>
      <color theme="3"/>
      <name val="Courier New"/>
      <family val="2"/>
    </font>
    <font>
      <b/>
      <sz val="11"/>
      <color theme="3"/>
      <name val="Courier New"/>
      <family val="2"/>
    </font>
    <font>
      <u val="single"/>
      <sz val="11"/>
      <color theme="10"/>
      <name val="Courier New"/>
      <family val="2"/>
    </font>
    <font>
      <sz val="11"/>
      <color rgb="FF3F3F76"/>
      <name val="Courier New"/>
      <family val="2"/>
    </font>
    <font>
      <sz val="11"/>
      <color rgb="FFFA7D00"/>
      <name val="Courier New"/>
      <family val="2"/>
    </font>
    <font>
      <sz val="11"/>
      <color rgb="FF9C6500"/>
      <name val="Courier New"/>
      <family val="2"/>
    </font>
    <font>
      <b/>
      <sz val="11"/>
      <color rgb="FF3F3F3F"/>
      <name val="Courier New"/>
      <family val="2"/>
    </font>
    <font>
      <b/>
      <sz val="18"/>
      <color theme="3"/>
      <name val="Cambria"/>
      <family val="2"/>
    </font>
    <font>
      <b/>
      <sz val="11"/>
      <color theme="1"/>
      <name val="Courier New"/>
      <family val="2"/>
    </font>
    <font>
      <sz val="11"/>
      <color rgb="FFFF0000"/>
      <name val="Courier New"/>
      <family val="2"/>
    </font>
    <font>
      <b/>
      <sz val="11"/>
      <color theme="1"/>
      <name val="Verdana"/>
      <family val="2"/>
    </font>
    <font>
      <sz val="11"/>
      <color theme="1"/>
      <name val="Verdana"/>
      <family val="2"/>
    </font>
    <font>
      <b/>
      <sz val="11"/>
      <color rgb="FF7030A0"/>
      <name val="Verdana"/>
      <family val="2"/>
    </font>
    <font>
      <b/>
      <sz val="11"/>
      <color rgb="FF002060"/>
      <name val="Verdana"/>
      <family val="2"/>
    </font>
    <font>
      <b/>
      <sz val="11"/>
      <color rgb="FFFF0000"/>
      <name val="Verdana"/>
      <family val="2"/>
    </font>
    <font>
      <sz val="11"/>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top style="thin">
        <color theme="0" tint="-0.24993999302387238"/>
      </top>
      <bottom style="thin">
        <color theme="0" tint="-0.24993999302387238"/>
      </bottom>
    </border>
    <border>
      <left style="thin"/>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164" fontId="45" fillId="19" borderId="10" xfId="42" applyNumberFormat="1" applyFont="1" applyFill="1" applyBorder="1" applyAlignment="1" applyProtection="1">
      <alignment/>
      <protection locked="0"/>
    </xf>
    <xf numFmtId="166" fontId="45" fillId="19" borderId="10" xfId="0" applyNumberFormat="1" applyFont="1" applyFill="1" applyBorder="1" applyAlignment="1" applyProtection="1">
      <alignment/>
      <protection locked="0"/>
    </xf>
    <xf numFmtId="9" fontId="45" fillId="19" borderId="10" xfId="59" applyFont="1" applyFill="1" applyBorder="1" applyAlignment="1" applyProtection="1">
      <alignment/>
      <protection locked="0"/>
    </xf>
    <xf numFmtId="166" fontId="2" fillId="19" borderId="10" xfId="0" applyNumberFormat="1" applyFont="1" applyFill="1" applyBorder="1" applyAlignment="1" applyProtection="1">
      <alignment/>
      <protection locked="0"/>
    </xf>
    <xf numFmtId="0" fontId="45" fillId="33" borderId="11" xfId="0" applyFont="1" applyFill="1" applyBorder="1" applyAlignment="1" applyProtection="1">
      <alignment/>
      <protection/>
    </xf>
    <xf numFmtId="0" fontId="46" fillId="33" borderId="12" xfId="0" applyFont="1" applyFill="1" applyBorder="1" applyAlignment="1" applyProtection="1">
      <alignment/>
      <protection/>
    </xf>
    <xf numFmtId="0" fontId="46" fillId="0" borderId="0" xfId="0" applyFont="1" applyAlignment="1" applyProtection="1">
      <alignment/>
      <protection/>
    </xf>
    <xf numFmtId="0" fontId="46" fillId="0" borderId="13" xfId="0" applyFont="1" applyBorder="1" applyAlignment="1" applyProtection="1">
      <alignment/>
      <protection/>
    </xf>
    <xf numFmtId="0" fontId="47" fillId="2" borderId="13" xfId="0" applyFont="1" applyFill="1" applyBorder="1" applyAlignment="1" applyProtection="1">
      <alignment/>
      <protection/>
    </xf>
    <xf numFmtId="167" fontId="47" fillId="2" borderId="10" xfId="44" applyNumberFormat="1" applyFont="1" applyFill="1" applyBorder="1" applyAlignment="1" applyProtection="1">
      <alignment/>
      <protection/>
    </xf>
    <xf numFmtId="0" fontId="45" fillId="0" borderId="13" xfId="0" applyFont="1" applyBorder="1" applyAlignment="1" applyProtection="1">
      <alignment/>
      <protection/>
    </xf>
    <xf numFmtId="166" fontId="45" fillId="0" borderId="10" xfId="0" applyNumberFormat="1" applyFont="1" applyBorder="1" applyAlignment="1" applyProtection="1">
      <alignment/>
      <protection/>
    </xf>
    <xf numFmtId="165" fontId="46" fillId="0" borderId="10" xfId="0" applyNumberFormat="1" applyFont="1" applyBorder="1" applyAlignment="1" applyProtection="1">
      <alignment/>
      <protection/>
    </xf>
    <xf numFmtId="164" fontId="46" fillId="0" borderId="10" xfId="42" applyNumberFormat="1" applyFont="1" applyBorder="1" applyAlignment="1" applyProtection="1">
      <alignment/>
      <protection/>
    </xf>
    <xf numFmtId="166" fontId="46" fillId="0" borderId="10" xfId="0" applyNumberFormat="1" applyFont="1" applyBorder="1" applyAlignment="1" applyProtection="1">
      <alignment/>
      <protection/>
    </xf>
    <xf numFmtId="0" fontId="47" fillId="2" borderId="14" xfId="0" applyFont="1" applyFill="1" applyBorder="1" applyAlignment="1" applyProtection="1">
      <alignment/>
      <protection/>
    </xf>
    <xf numFmtId="166" fontId="47" fillId="2" borderId="15" xfId="44" applyNumberFormat="1" applyFont="1" applyFill="1" applyBorder="1" applyAlignment="1" applyProtection="1">
      <alignment/>
      <protection/>
    </xf>
    <xf numFmtId="0" fontId="47" fillId="0" borderId="0" xfId="0" applyFont="1" applyFill="1" applyBorder="1" applyAlignment="1" applyProtection="1">
      <alignment/>
      <protection/>
    </xf>
    <xf numFmtId="166" fontId="47" fillId="0" borderId="0" xfId="44" applyNumberFormat="1" applyFont="1" applyFill="1" applyBorder="1" applyAlignment="1" applyProtection="1">
      <alignment/>
      <protection/>
    </xf>
    <xf numFmtId="9" fontId="45" fillId="0" borderId="10" xfId="59" applyFont="1" applyBorder="1" applyAlignment="1" applyProtection="1">
      <alignment/>
      <protection/>
    </xf>
    <xf numFmtId="165" fontId="46" fillId="0" borderId="0" xfId="0" applyNumberFormat="1" applyFont="1" applyAlignment="1" applyProtection="1">
      <alignment/>
      <protection/>
    </xf>
    <xf numFmtId="0" fontId="47" fillId="6" borderId="14" xfId="0" applyFont="1" applyFill="1" applyBorder="1" applyAlignment="1" applyProtection="1">
      <alignment/>
      <protection/>
    </xf>
    <xf numFmtId="166" fontId="47" fillId="6" borderId="15" xfId="0" applyNumberFormat="1" applyFont="1" applyFill="1" applyBorder="1" applyAlignment="1" applyProtection="1">
      <alignment/>
      <protection/>
    </xf>
    <xf numFmtId="0" fontId="48" fillId="0" borderId="0" xfId="0" applyFont="1" applyFill="1" applyBorder="1" applyAlignment="1" applyProtection="1">
      <alignment/>
      <protection/>
    </xf>
    <xf numFmtId="166" fontId="49" fillId="0" borderId="0" xfId="0" applyNumberFormat="1" applyFont="1" applyFill="1" applyBorder="1" applyAlignment="1" applyProtection="1">
      <alignment/>
      <protection/>
    </xf>
    <xf numFmtId="0" fontId="46" fillId="0" borderId="10" xfId="0" applyFont="1" applyBorder="1" applyAlignment="1" applyProtection="1">
      <alignment/>
      <protection/>
    </xf>
    <xf numFmtId="167" fontId="46" fillId="0" borderId="10" xfId="0" applyNumberFormat="1" applyFont="1" applyBorder="1" applyAlignment="1" applyProtection="1">
      <alignment/>
      <protection/>
    </xf>
    <xf numFmtId="0" fontId="50" fillId="0" borderId="13" xfId="0" applyFont="1" applyBorder="1" applyAlignment="1" applyProtection="1">
      <alignment/>
      <protection/>
    </xf>
    <xf numFmtId="166" fontId="50" fillId="0" borderId="10" xfId="0" applyNumberFormat="1" applyFont="1" applyBorder="1" applyAlignment="1" applyProtection="1">
      <alignment/>
      <protection/>
    </xf>
    <xf numFmtId="167" fontId="47" fillId="2" borderId="15" xfId="0" applyNumberFormat="1" applyFont="1" applyFill="1" applyBorder="1" applyAlignment="1" applyProtection="1">
      <alignment/>
      <protection/>
    </xf>
    <xf numFmtId="167" fontId="47" fillId="0" borderId="0" xfId="0" applyNumberFormat="1" applyFont="1" applyFill="1" applyBorder="1" applyAlignment="1" applyProtection="1">
      <alignment/>
      <protection/>
    </xf>
    <xf numFmtId="0" fontId="46" fillId="0" borderId="14" xfId="0" applyFont="1" applyBorder="1" applyAlignment="1" applyProtection="1">
      <alignment/>
      <protection/>
    </xf>
    <xf numFmtId="9" fontId="46" fillId="0" borderId="10" xfId="59" applyFont="1" applyBorder="1" applyAlignment="1" applyProtection="1">
      <alignment/>
      <protection/>
    </xf>
    <xf numFmtId="0" fontId="2" fillId="0" borderId="13" xfId="0" applyFont="1" applyBorder="1" applyAlignment="1" applyProtection="1">
      <alignment/>
      <protection/>
    </xf>
    <xf numFmtId="0" fontId="37" fillId="0" borderId="0" xfId="53" applyAlignment="1" applyProtection="1">
      <alignment/>
      <protection/>
    </xf>
    <xf numFmtId="0" fontId="46" fillId="0" borderId="0" xfId="0" applyFont="1" applyAlignment="1" applyProtection="1">
      <alignment wrapText="1"/>
      <protection/>
    </xf>
    <xf numFmtId="168" fontId="45" fillId="19" borderId="10" xfId="42" applyNumberFormat="1" applyFont="1" applyFill="1" applyBorder="1" applyAlignment="1" applyProtection="1">
      <alignment/>
      <protection locked="0"/>
    </xf>
    <xf numFmtId="0" fontId="46" fillId="19" borderId="0" xfId="0" applyFont="1" applyFill="1" applyAlignment="1" applyProtection="1">
      <alignment/>
      <protection/>
    </xf>
    <xf numFmtId="0" fontId="45" fillId="19" borderId="0" xfId="0" applyFont="1" applyFill="1" applyAlignment="1" applyProtection="1">
      <alignment/>
      <protection/>
    </xf>
    <xf numFmtId="167" fontId="46" fillId="0" borderId="10" xfId="44" applyNumberFormat="1" applyFont="1" applyBorder="1" applyAlignment="1" applyProtection="1">
      <alignment/>
      <protection/>
    </xf>
    <xf numFmtId="167" fontId="46" fillId="0" borderId="15" xfId="0" applyNumberFormat="1" applyFont="1" applyBorder="1" applyAlignment="1" applyProtection="1">
      <alignment/>
      <protection/>
    </xf>
    <xf numFmtId="164" fontId="0" fillId="0" borderId="0" xfId="42" applyNumberFormat="1" applyFont="1" applyAlignment="1">
      <alignment/>
    </xf>
    <xf numFmtId="44" fontId="0" fillId="0" borderId="0" xfId="44" applyFont="1" applyAlignment="1">
      <alignment/>
    </xf>
    <xf numFmtId="166" fontId="0" fillId="0" borderId="0" xfId="44" applyNumberFormat="1" applyFont="1" applyAlignment="1">
      <alignment/>
    </xf>
    <xf numFmtId="166" fontId="0" fillId="0" borderId="0" xfId="0" applyNumberFormat="1" applyAlignment="1">
      <alignment/>
    </xf>
    <xf numFmtId="164" fontId="0" fillId="0" borderId="0" xfId="0" applyNumberFormat="1" applyAlignment="1">
      <alignment/>
    </xf>
    <xf numFmtId="44" fontId="0" fillId="0" borderId="0" xfId="44" applyFont="1" applyAlignment="1">
      <alignment/>
    </xf>
    <xf numFmtId="44" fontId="0" fillId="0" borderId="0" xfId="0" applyNumberFormat="1" applyAlignment="1">
      <alignment/>
    </xf>
    <xf numFmtId="172" fontId="0" fillId="0" borderId="0" xfId="0" applyNumberFormat="1" applyAlignment="1">
      <alignment/>
    </xf>
    <xf numFmtId="166" fontId="47" fillId="2" borderId="10" xfId="44"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eakalytic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PageLayoutView="0" workbookViewId="0" topLeftCell="A1">
      <selection activeCell="B2" sqref="B2"/>
    </sheetView>
  </sheetViews>
  <sheetFormatPr defaultColWidth="8.88671875" defaultRowHeight="15"/>
  <cols>
    <col min="1" max="1" width="37.99609375" style="7" customWidth="1"/>
    <col min="2" max="2" width="11.77734375" style="7" bestFit="1" customWidth="1"/>
    <col min="3" max="3" width="6.10546875" style="7" customWidth="1"/>
    <col min="4" max="4" width="51.21484375" style="7" bestFit="1" customWidth="1"/>
    <col min="5" max="5" width="12.10546875" style="7" bestFit="1" customWidth="1"/>
    <col min="6" max="6" width="8.88671875" style="7" customWidth="1"/>
    <col min="7" max="7" width="47.10546875" style="7" bestFit="1" customWidth="1"/>
    <col min="8" max="8" width="10.6640625" style="7" bestFit="1" customWidth="1"/>
    <col min="9" max="16384" width="8.88671875" style="7" customWidth="1"/>
  </cols>
  <sheetData>
    <row r="1" spans="1:8" ht="14.25">
      <c r="A1" s="5" t="s">
        <v>11</v>
      </c>
      <c r="B1" s="6"/>
      <c r="D1" s="5" t="s">
        <v>17</v>
      </c>
      <c r="E1" s="6"/>
      <c r="G1" s="5" t="s">
        <v>52</v>
      </c>
      <c r="H1" s="6"/>
    </row>
    <row r="2" spans="1:8" ht="14.25">
      <c r="A2" s="8" t="s">
        <v>2</v>
      </c>
      <c r="B2" s="2">
        <v>32.55</v>
      </c>
      <c r="D2" s="8" t="s">
        <v>14</v>
      </c>
      <c r="E2" s="1">
        <v>4600</v>
      </c>
      <c r="G2" s="8" t="s">
        <v>50</v>
      </c>
      <c r="H2" s="1">
        <v>100000</v>
      </c>
    </row>
    <row r="3" spans="1:8" ht="14.25">
      <c r="A3" s="8" t="s">
        <v>3</v>
      </c>
      <c r="B3" s="3">
        <v>0.5456</v>
      </c>
      <c r="D3" s="9" t="s">
        <v>21</v>
      </c>
      <c r="E3" s="10">
        <f>E2*B16*B19+B24*B27*E2</f>
        <v>-12679.419921105997</v>
      </c>
      <c r="G3" s="9" t="s">
        <v>51</v>
      </c>
      <c r="H3" s="50">
        <f>E3/(H2-E2)</f>
        <v>-0.1329079656300419</v>
      </c>
    </row>
    <row r="4" spans="1:5" ht="14.25">
      <c r="A4" s="11" t="s">
        <v>4</v>
      </c>
      <c r="B4" s="12">
        <f>B2*(1-B3)</f>
        <v>14.79072</v>
      </c>
      <c r="D4" s="8"/>
      <c r="E4" s="13"/>
    </row>
    <row r="5" spans="1:5" ht="14.25">
      <c r="A5" s="8"/>
      <c r="B5" s="13"/>
      <c r="D5" s="8" t="s">
        <v>0</v>
      </c>
      <c r="E5" s="14">
        <f>E2*(1-B16)</f>
        <v>3312</v>
      </c>
    </row>
    <row r="6" spans="1:5" ht="14.25">
      <c r="A6" s="8" t="s">
        <v>28</v>
      </c>
      <c r="B6" s="2">
        <f>-B4/2</f>
        <v>-7.39536</v>
      </c>
      <c r="D6" s="16" t="s">
        <v>47</v>
      </c>
      <c r="E6" s="17">
        <f>E3/E5</f>
        <v>-3.828327270865337</v>
      </c>
    </row>
    <row r="7" spans="1:5" ht="14.25">
      <c r="A7" s="8" t="s">
        <v>30</v>
      </c>
      <c r="B7" s="15">
        <f>B4/2</f>
        <v>7.39536</v>
      </c>
      <c r="D7" s="18"/>
      <c r="E7" s="19"/>
    </row>
    <row r="8" spans="1:5" ht="14.25">
      <c r="A8" s="11" t="s">
        <v>6</v>
      </c>
      <c r="B8" s="20">
        <f>1-B7/B2</f>
        <v>0.7727999999999999</v>
      </c>
      <c r="E8" s="21"/>
    </row>
    <row r="9" spans="1:5" ht="14.25">
      <c r="A9" s="8"/>
      <c r="B9" s="13"/>
      <c r="D9" s="5" t="s">
        <v>22</v>
      </c>
      <c r="E9" s="6"/>
    </row>
    <row r="10" spans="1:5" ht="14.25">
      <c r="A10" s="8" t="s">
        <v>5</v>
      </c>
      <c r="B10" s="2">
        <v>8.9</v>
      </c>
      <c r="D10" s="8" t="s">
        <v>18</v>
      </c>
      <c r="E10" s="3">
        <v>0.33</v>
      </c>
    </row>
    <row r="11" spans="1:5" ht="14.25">
      <c r="A11" s="22" t="s">
        <v>15</v>
      </c>
      <c r="B11" s="23">
        <f>-B10+B7</f>
        <v>-1.5046400000000002</v>
      </c>
      <c r="D11" s="8" t="s">
        <v>19</v>
      </c>
      <c r="E11" s="14">
        <f>E5*E10</f>
        <v>1092.96</v>
      </c>
    </row>
    <row r="12" spans="1:5" ht="14.25">
      <c r="A12" s="24"/>
      <c r="B12" s="25"/>
      <c r="D12" s="8"/>
      <c r="E12" s="14"/>
    </row>
    <row r="13" spans="2:5" ht="14.25">
      <c r="B13" s="21"/>
      <c r="D13" s="8" t="s">
        <v>31</v>
      </c>
      <c r="E13" s="2">
        <v>42</v>
      </c>
    </row>
    <row r="14" spans="1:5" ht="14.25">
      <c r="A14" s="5" t="s">
        <v>10</v>
      </c>
      <c r="B14" s="6"/>
      <c r="D14" s="8" t="s">
        <v>20</v>
      </c>
      <c r="E14" s="37">
        <v>1.5</v>
      </c>
    </row>
    <row r="15" spans="1:5" ht="14.25">
      <c r="A15" s="8"/>
      <c r="B15" s="26"/>
      <c r="D15" s="8"/>
      <c r="E15" s="14"/>
    </row>
    <row r="16" spans="1:5" ht="14.25">
      <c r="A16" s="8" t="s">
        <v>7</v>
      </c>
      <c r="B16" s="3">
        <v>0.28</v>
      </c>
      <c r="D16" s="8" t="s">
        <v>1</v>
      </c>
      <c r="E16" s="27">
        <f>E11*E13*E14*(B2-B10)/B2</f>
        <v>50029.36258064516</v>
      </c>
    </row>
    <row r="17" spans="1:5" ht="14.25">
      <c r="A17" s="28" t="s">
        <v>8</v>
      </c>
      <c r="B17" s="29">
        <f>(B7-B2)</f>
        <v>-25.154639999999997</v>
      </c>
      <c r="D17" s="16" t="s">
        <v>48</v>
      </c>
      <c r="E17" s="30">
        <f>E3+E16</f>
        <v>37349.94265953916</v>
      </c>
    </row>
    <row r="18" spans="1:5" ht="14.25">
      <c r="A18" s="8"/>
      <c r="B18" s="13"/>
      <c r="D18" s="18"/>
      <c r="E18" s="31"/>
    </row>
    <row r="19" spans="1:5" ht="14.25">
      <c r="A19" s="22" t="s">
        <v>16</v>
      </c>
      <c r="B19" s="23">
        <f>B11+B17</f>
        <v>-26.659279999999995</v>
      </c>
      <c r="E19" s="21"/>
    </row>
    <row r="20" spans="1:5" ht="14.25">
      <c r="A20" s="24"/>
      <c r="B20" s="25"/>
      <c r="D20" s="5" t="s">
        <v>26</v>
      </c>
      <c r="E20" s="6"/>
    </row>
    <row r="21" spans="2:5" ht="14.25">
      <c r="B21" s="21"/>
      <c r="D21" s="8" t="s">
        <v>24</v>
      </c>
      <c r="E21" s="27">
        <f>-E2*B6</f>
        <v>34018.656</v>
      </c>
    </row>
    <row r="22" spans="1:5" ht="14.25">
      <c r="A22" s="5" t="s">
        <v>13</v>
      </c>
      <c r="B22" s="6"/>
      <c r="D22" s="8" t="s">
        <v>23</v>
      </c>
      <c r="E22" s="40">
        <f>-E2*3</f>
        <v>-13800</v>
      </c>
    </row>
    <row r="23" spans="1:5" ht="14.25">
      <c r="A23" s="8"/>
      <c r="B23" s="26"/>
      <c r="D23" s="32" t="s">
        <v>25</v>
      </c>
      <c r="E23" s="41">
        <f>E21+E22</f>
        <v>20218.656000000003</v>
      </c>
    </row>
    <row r="24" spans="1:2" ht="14.25">
      <c r="A24" s="8" t="s">
        <v>9</v>
      </c>
      <c r="B24" s="33">
        <f>1-B16</f>
        <v>0.72</v>
      </c>
    </row>
    <row r="25" spans="1:5" ht="14.25">
      <c r="A25" s="34" t="s">
        <v>12</v>
      </c>
      <c r="B25" s="4">
        <v>12.5</v>
      </c>
      <c r="D25" s="39" t="s">
        <v>32</v>
      </c>
      <c r="E25" s="38"/>
    </row>
    <row r="26" spans="1:4" ht="15">
      <c r="A26" s="8"/>
      <c r="B26" s="13"/>
      <c r="D26" s="35" t="s">
        <v>29</v>
      </c>
    </row>
    <row r="27" spans="1:4" ht="14.25">
      <c r="A27" s="22" t="s">
        <v>16</v>
      </c>
      <c r="B27" s="23">
        <f>B25*(1-B10/B2)*B24</f>
        <v>6.539170506912441</v>
      </c>
      <c r="D27" s="7" t="s">
        <v>27</v>
      </c>
    </row>
    <row r="28" ht="99.75">
      <c r="D28" s="36" t="s">
        <v>33</v>
      </c>
    </row>
  </sheetData>
  <sheetProtection password="DC23" sheet="1"/>
  <hyperlinks>
    <hyperlink ref="D26" r:id="rId1" display="Estimates created by Freakalytics, LLC "/>
  </hyperlinks>
  <printOptions horizontalCentered="1" verticalCentered="1"/>
  <pageMargins left="0.7" right="0.7" top="0.75" bottom="0.75" header="0.3" footer="0.3"/>
  <pageSetup fitToHeight="1" fitToWidth="1" horizontalDpi="600" verticalDpi="600" orientation="landscape" scale="87" r:id="rId2"/>
  <headerFooter>
    <oddHeader>&amp;C&amp;A</oddHeader>
    <oddFooter>&amp;LCreated by Freakalytics, LLC&amp;R©opyright 2010 by Freakalytics, LLC</oddFooter>
  </headerFooter>
</worksheet>
</file>

<file path=xl/worksheets/sheet2.xml><?xml version="1.0" encoding="utf-8"?>
<worksheet xmlns="http://schemas.openxmlformats.org/spreadsheetml/2006/main" xmlns:r="http://schemas.openxmlformats.org/officeDocument/2006/relationships">
  <dimension ref="A1:G7"/>
  <sheetViews>
    <sheetView zoomScalePageLayoutView="0" workbookViewId="0" topLeftCell="A1">
      <selection activeCell="F7" sqref="F7"/>
    </sheetView>
  </sheetViews>
  <sheetFormatPr defaultColWidth="8.88671875" defaultRowHeight="15"/>
  <cols>
    <col min="1" max="1" width="25.4453125" style="0" bestFit="1" customWidth="1"/>
    <col min="2" max="2" width="18.21484375" style="0" bestFit="1" customWidth="1"/>
    <col min="3" max="3" width="13.21484375" style="0" customWidth="1"/>
    <col min="4" max="4" width="19.21484375" style="0" bestFit="1" customWidth="1"/>
    <col min="5" max="5" width="20.21484375" style="0" bestFit="1" customWidth="1"/>
    <col min="6" max="7" width="13.10546875" style="0" bestFit="1" customWidth="1"/>
  </cols>
  <sheetData>
    <row r="1" spans="1:7" ht="15">
      <c r="A1" t="s">
        <v>34</v>
      </c>
      <c r="B1" t="s">
        <v>37</v>
      </c>
      <c r="C1" t="s">
        <v>40</v>
      </c>
      <c r="D1" t="s">
        <v>43</v>
      </c>
      <c r="E1" t="s">
        <v>44</v>
      </c>
      <c r="F1" t="s">
        <v>45</v>
      </c>
      <c r="G1" t="s">
        <v>46</v>
      </c>
    </row>
    <row r="2" spans="1:7" ht="15">
      <c r="A2" t="s">
        <v>35</v>
      </c>
      <c r="B2" t="s">
        <v>38</v>
      </c>
      <c r="C2" s="42">
        <f>'Estimate your Groupon profit'!B24*'Estimate your Groupon profit'!E2</f>
        <v>3312</v>
      </c>
      <c r="D2" s="43">
        <f>'Estimate your Groupon profit'!B7+'Estimate your Groupon profit'!B25</f>
        <v>19.89536</v>
      </c>
      <c r="E2" s="44">
        <f>'Estimate your Groupon profit'!B27</f>
        <v>6.539170506912441</v>
      </c>
      <c r="F2" s="45">
        <f>C2*D2</f>
        <v>65893.43232</v>
      </c>
      <c r="G2" s="45">
        <f>C2*E2</f>
        <v>21657.732718894007</v>
      </c>
    </row>
    <row r="3" spans="1:7" ht="15">
      <c r="A3" t="s">
        <v>36</v>
      </c>
      <c r="B3" t="s">
        <v>41</v>
      </c>
      <c r="C3" s="42">
        <f>C2*'Estimate your Groupon profit'!E10</f>
        <v>1092.96</v>
      </c>
      <c r="D3" s="43">
        <f>'Estimate your Groupon profit'!E13*'Estimate your Groupon profit'!E14</f>
        <v>63</v>
      </c>
      <c r="E3" s="44">
        <f>'Estimate your Groupon profit'!E13*'Estimate your Groupon profit'!E14*(1-'Estimate your Groupon profit'!B10/'Estimate your Groupon profit'!B2)</f>
        <v>45.77419354838709</v>
      </c>
      <c r="F3" s="45">
        <f>C3*D3</f>
        <v>68856.48</v>
      </c>
      <c r="G3" s="45">
        <f>C3*E3</f>
        <v>50029.36258064515</v>
      </c>
    </row>
    <row r="4" spans="1:7" ht="15">
      <c r="A4" t="s">
        <v>35</v>
      </c>
      <c r="B4" t="s">
        <v>39</v>
      </c>
      <c r="C4" s="42">
        <f>(1-'Estimate your Groupon profit'!B24)*'Estimate your Groupon profit'!E2</f>
        <v>1288.0000000000002</v>
      </c>
      <c r="D4" s="43">
        <f>'Estimate your Groupon profit'!B7</f>
        <v>7.39536</v>
      </c>
      <c r="E4" s="44">
        <f>'Estimate your Groupon profit'!B19</f>
        <v>-26.659279999999995</v>
      </c>
      <c r="F4" s="45">
        <f>C4*D4</f>
        <v>9525.223680000003</v>
      </c>
      <c r="G4" s="45">
        <f>C4*E4</f>
        <v>-34337.15264</v>
      </c>
    </row>
    <row r="5" spans="1:7" ht="15">
      <c r="A5" t="s">
        <v>36</v>
      </c>
      <c r="B5" t="s">
        <v>42</v>
      </c>
      <c r="C5" s="42">
        <f>C2*(1-'Estimate your Groupon profit'!E10)</f>
        <v>2219.04</v>
      </c>
      <c r="D5" s="43">
        <v>0</v>
      </c>
      <c r="E5" s="44">
        <v>0</v>
      </c>
      <c r="F5" s="45">
        <f>C5*D5</f>
        <v>0</v>
      </c>
      <c r="G5" s="45">
        <f>C5*E5</f>
        <v>0</v>
      </c>
    </row>
    <row r="6" spans="1:7" ht="15">
      <c r="A6" t="s">
        <v>49</v>
      </c>
      <c r="B6" t="s">
        <v>38</v>
      </c>
      <c r="C6" s="46">
        <f>C2</f>
        <v>3312</v>
      </c>
      <c r="D6" s="47">
        <f>(D2*C2+D3*C3)/(C2+C3)</f>
        <v>30.590496240601503</v>
      </c>
      <c r="E6" s="47">
        <f>(E2*C2+E3*C3)/(C2+C3)</f>
        <v>16.27417622397006</v>
      </c>
      <c r="F6" s="49">
        <f>F2+F3</f>
        <v>134749.91232</v>
      </c>
      <c r="G6" s="49">
        <f>G2+G3</f>
        <v>71687.09529953916</v>
      </c>
    </row>
    <row r="7" spans="1:7" ht="15">
      <c r="A7" t="s">
        <v>49</v>
      </c>
      <c r="B7" t="s">
        <v>39</v>
      </c>
      <c r="C7" s="46">
        <f>C3</f>
        <v>1092.96</v>
      </c>
      <c r="D7" s="48">
        <f>D4</f>
        <v>7.39536</v>
      </c>
      <c r="E7" s="44">
        <f>E4</f>
        <v>-26.659279999999995</v>
      </c>
      <c r="F7" s="49">
        <f>F4</f>
        <v>9525.223680000003</v>
      </c>
      <c r="G7" s="45">
        <f>G4</f>
        <v>-34337.15264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Freakalytics, LLC</Company>
  <HyperlinkBase>www.Freakalytics.com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Groupon madness- calculate it for your business</dc:title>
  <dc:subject>Groupon madness- calculate it for your business</dc:subject>
  <dc:creator>www.Freakalytics.com;Stephen McDaniel</dc:creator>
  <cp:keywords/>
  <dc:description/>
  <cp:lastModifiedBy>Freakalytics</cp:lastModifiedBy>
  <cp:lastPrinted>2010-11-24T04:05:14Z</cp:lastPrinted>
  <dcterms:created xsi:type="dcterms:W3CDTF">2010-10-02T21:00:41Z</dcterms:created>
  <dcterms:modified xsi:type="dcterms:W3CDTF">2010-11-24T17:49:43Z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